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0"/>
  </bookViews>
  <sheets>
    <sheet name="Red-E-Set ROI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<sst xmlns="http://schemas.openxmlformats.org/spreadsheetml/2006/main" count="57" uniqueCount="50">
  <si>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RED-E-SET</t>
  </si>
  <si>
    <t>Cost Justification Worksheet</t>
  </si>
  <si>
    <t>User Directions: Fill in Yellow Data Fields</t>
  </si>
  <si>
    <t>A. Number of Shift per Day</t>
  </si>
  <si>
    <t>D. Estimated Equipment Opportunity Cost/Hr.:</t>
  </si>
  <si>
    <t>B. Number of Days per Week</t>
  </si>
  <si>
    <t>E. Total Number of SMT lines</t>
  </si>
  <si>
    <t>C. Number of Weeks per Year</t>
  </si>
  <si>
    <t>F. Personnel per line</t>
  </si>
  <si>
    <t>CHANGEOVER PER LINE</t>
  </si>
  <si>
    <t>REWORK DUE TO IMPROPER SUPPORT</t>
  </si>
  <si>
    <t>G. Number of changeovers per day, per line (all shifts):</t>
  </si>
  <si>
    <t>K.  Average Quantity of Boards per Shift:</t>
  </si>
  <si>
    <t>H. Est. Equipment Cost/Hr.: use cost of all equip affected by downtime</t>
  </si>
  <si>
    <t>L. Average Yield:</t>
  </si>
  <si>
    <t>I. Est. Burdend Labor Cost/Hr.:</t>
  </si>
  <si>
    <t>M. Est. Cost of Rework per Board: Parts &amp; Labor</t>
  </si>
  <si>
    <t>J. Est. Equip. Downtime per Changeover due to tooling changeover (% of hr.):</t>
  </si>
  <si>
    <t>N. % of Support Related Defects:</t>
  </si>
  <si>
    <t>Total Rework Cost</t>
  </si>
  <si>
    <t>Total number of hours down due to tooling changeover</t>
  </si>
  <si>
    <t>Day</t>
  </si>
  <si>
    <t>Week</t>
  </si>
  <si>
    <t>Month</t>
  </si>
  <si>
    <t>Year</t>
  </si>
  <si>
    <t>Equipment Downtime and Labor Costs:</t>
  </si>
  <si>
    <t>Fixture Related Rework Costs per Day</t>
  </si>
  <si>
    <t xml:space="preserve">Week </t>
  </si>
  <si>
    <t>Downtime</t>
  </si>
  <si>
    <t>Total Cost of Fixture Related Rework per Average Working Yr.</t>
  </si>
  <si>
    <t>Labor</t>
  </si>
  <si>
    <t>Total</t>
  </si>
  <si>
    <t>OPPORTUNITY COST LOSS DUE TO CHANGEOVER</t>
  </si>
  <si>
    <t>Total Cost of Equipement Downtime and Labor Costs Per Line:</t>
  </si>
  <si>
    <t>Total Cost of Equipement Downtime and Labor Costs ALL Line:</t>
  </si>
  <si>
    <t>Downtime in Hours</t>
  </si>
  <si>
    <t>Hrs/Lines</t>
  </si>
  <si>
    <t>Hrs/All Lines</t>
  </si>
  <si>
    <t>1. Percent improvement in Changeover with RES (%of hour)</t>
  </si>
  <si>
    <t>Cost per Hour due to Downtime and Labor Costs</t>
  </si>
  <si>
    <t>2. Percent improvement in Quality using RES</t>
  </si>
  <si>
    <t>Total Savings due to Decreased Changeover Time</t>
  </si>
  <si>
    <t>Total Savings due to Decreased Rework</t>
  </si>
  <si>
    <t>ROI in Weeks</t>
  </si>
  <si>
    <t>Total Revenue due to Improved Uptime</t>
  </si>
  <si>
    <t>ANNUAL SAVINGS</t>
  </si>
  <si>
    <t>ROI WEEKS</t>
  </si>
  <si>
    <r>
      <t xml:space="preserve">Decrease in Changeover Time With </t>
    </r>
    <r>
      <rPr>
        <b/>
        <u val="single"/>
        <sz val="12"/>
        <color indexed="10"/>
        <rFont val="Gill Sans MT"/>
        <family val="2"/>
      </rPr>
      <t>Red-E-Set</t>
    </r>
  </si>
  <si>
    <r>
      <t xml:space="preserve">Total Savings and Revenue Increase Implementing </t>
    </r>
    <r>
      <rPr>
        <b/>
        <sz val="16"/>
        <color indexed="10"/>
        <rFont val="Gill Sans MT"/>
        <family val="2"/>
      </rPr>
      <t>Red-E-Set</t>
    </r>
  </si>
  <si>
    <t>Est. Capital Cost of Red-E-Sets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</si>
</sst>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_);\(&quot;$&quot;#,##0.0\)"/>
    <numFmt numFmtId="167" formatCode="#,##0.0"/>
    <numFmt numFmtId="168" formatCode="0.0%"/>
    <numFmt numFmtId="169" formatCode="#,##0.000_);\(#,##0.000\)"/>
    <numFmt numFmtId="170" formatCode="#,##0.0_);\(#,##0.0\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_);\(#,##0.0000\)"/>
    <numFmt numFmtId="178" formatCode="#,##0.00000_);\(#,##0.00000\)"/>
    <numFmt numFmtId="179" formatCode="#,##0.000000_);\(#,##0.000000\)"/>
    <numFmt numFmtId="180" formatCode="#,##0.0000000_);\(#,##0.0000000\)"/>
    <numFmt numFmtId="181" formatCode="#,##0.00000000_);\(#,##0.00000000\)"/>
    <numFmt numFmtId="182" formatCode="#,##0.000000000_);\(#,##0.000000000\)"/>
    <numFmt numFmtId="183" formatCode="0.000%"/>
    <numFmt numFmtId="184" formatCode="0.0000%"/>
    <numFmt numFmtId="185" formatCode="&quot;$&quot;#,##0.0000"/>
  </numFmts>
  <fonts count="14">
    <font>
      <sz val="10"/>
      <name val="Gill Sans MT"/>
      <family val="0"/>
    </font>
    <font>
      <u val="single"/>
      <sz val="10"/>
      <color indexed="36"/>
      <name val="Gill Sans MT"/>
      <family val="0"/>
    </font>
    <font>
      <u val="single"/>
      <sz val="10"/>
      <color indexed="12"/>
      <name val="Gill Sans MT"/>
      <family val="0"/>
    </font>
    <font>
      <sz val="8"/>
      <name val="Gill Sans MT"/>
      <family val="0"/>
    </font>
    <font>
      <b/>
      <i/>
      <sz val="24"/>
      <color indexed="10"/>
      <name val="Arial Black"/>
      <family val="2"/>
    </font>
    <font>
      <sz val="22"/>
      <name val="Gill Sans MT"/>
      <family val="2"/>
    </font>
    <font>
      <b/>
      <i/>
      <u val="single"/>
      <sz val="12"/>
      <name val="Arial"/>
      <family val="2"/>
    </font>
    <font>
      <sz val="12"/>
      <name val="Gill Sans MT"/>
      <family val="0"/>
    </font>
    <font>
      <b/>
      <u val="single"/>
      <sz val="12"/>
      <name val="Gill Sans MT"/>
      <family val="2"/>
    </font>
    <font>
      <b/>
      <sz val="10"/>
      <name val="Gill Sans MT"/>
      <family val="2"/>
    </font>
    <font>
      <b/>
      <u val="single"/>
      <sz val="12"/>
      <color indexed="10"/>
      <name val="Gill Sans MT"/>
      <family val="2"/>
    </font>
    <font>
      <b/>
      <sz val="16"/>
      <color indexed="10"/>
      <name val="Gill Sans MT"/>
      <family val="2"/>
    </font>
    <font>
      <b/>
      <sz val="16"/>
      <name val="Gill Sans MT"/>
      <family val="2"/>
    </font>
    <font>
      <b/>
      <sz val="12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4" fontId="7" fillId="0" borderId="0" xfId="17" applyFont="1" applyAlignment="1">
      <alignment/>
    </xf>
    <xf numFmtId="0" fontId="7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Border="1" applyAlignment="1">
      <alignment/>
    </xf>
    <xf numFmtId="44" fontId="0" fillId="0" borderId="4" xfId="17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165" fontId="0" fillId="2" borderId="8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9" fontId="0" fillId="2" borderId="8" xfId="21" applyFont="1" applyFill="1" applyBorder="1" applyAlignment="1">
      <alignment/>
    </xf>
    <xf numFmtId="5" fontId="0" fillId="2" borderId="8" xfId="17" applyNumberFormat="1" applyFont="1" applyFill="1" applyBorder="1" applyAlignment="1">
      <alignment/>
    </xf>
    <xf numFmtId="9" fontId="0" fillId="2" borderId="8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7" xfId="0" applyNumberFormat="1" applyFill="1" applyBorder="1" applyAlignment="1">
      <alignment/>
    </xf>
    <xf numFmtId="9" fontId="0" fillId="0" borderId="7" xfId="0" applyNumberFormat="1" applyBorder="1" applyAlignment="1">
      <alignment/>
    </xf>
    <xf numFmtId="44" fontId="0" fillId="0" borderId="7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0" fontId="9" fillId="0" borderId="6" xfId="0" applyFont="1" applyBorder="1" applyAlignment="1">
      <alignment/>
    </xf>
    <xf numFmtId="44" fontId="0" fillId="0" borderId="7" xfId="17" applyBorder="1" applyAlignment="1">
      <alignment/>
    </xf>
    <xf numFmtId="165" fontId="0" fillId="0" borderId="7" xfId="17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7" xfId="0" applyNumberForma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5" fontId="9" fillId="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5" fontId="0" fillId="0" borderId="13" xfId="0" applyNumberFormat="1" applyBorder="1" applyAlignment="1">
      <alignment/>
    </xf>
    <xf numFmtId="5" fontId="0" fillId="0" borderId="14" xfId="0" applyNumberFormat="1" applyBorder="1" applyAlignment="1">
      <alignment/>
    </xf>
    <xf numFmtId="0" fontId="0" fillId="0" borderId="6" xfId="0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7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5" fontId="9" fillId="3" borderId="8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6" xfId="0" applyFont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9" xfId="0" applyBorder="1" applyAlignment="1">
      <alignment/>
    </xf>
    <xf numFmtId="5" fontId="0" fillId="0" borderId="10" xfId="0" applyNumberFormat="1" applyBorder="1" applyAlignment="1">
      <alignment/>
    </xf>
    <xf numFmtId="5" fontId="9" fillId="3" borderId="11" xfId="17" applyNumberFormat="1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0" fillId="0" borderId="0" xfId="0" applyNumberFormat="1" applyBorder="1" applyAlignment="1">
      <alignment/>
    </xf>
    <xf numFmtId="9" fontId="0" fillId="2" borderId="15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Border="1" applyAlignment="1">
      <alignment/>
    </xf>
    <xf numFmtId="0" fontId="9" fillId="0" borderId="0" xfId="0" applyFont="1" applyAlignment="1">
      <alignment/>
    </xf>
    <xf numFmtId="5" fontId="9" fillId="0" borderId="0" xfId="17" applyNumberFormat="1" applyFont="1" applyFill="1" applyBorder="1" applyAlignment="1">
      <alignment/>
    </xf>
    <xf numFmtId="165" fontId="9" fillId="2" borderId="1" xfId="0" applyNumberFormat="1" applyFont="1" applyFill="1" applyBorder="1" applyAlignment="1">
      <alignment/>
    </xf>
    <xf numFmtId="5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167" fontId="9" fillId="3" borderId="1" xfId="0" applyNumberFormat="1" applyFont="1" applyFill="1" applyBorder="1" applyAlignment="1">
      <alignment/>
    </xf>
    <xf numFmtId="44" fontId="9" fillId="0" borderId="0" xfId="0" applyNumberFormat="1" applyFont="1" applyAlignment="1">
      <alignment/>
    </xf>
    <xf numFmtId="0" fontId="9" fillId="3" borderId="0" xfId="0" applyFont="1" applyFill="1" applyAlignment="1">
      <alignment horizontal="center"/>
    </xf>
    <xf numFmtId="0" fontId="12" fillId="0" borderId="0" xfId="0" applyFont="1" applyAlignment="1">
      <alignment/>
    </xf>
    <xf numFmtId="44" fontId="13" fillId="0" borderId="0" xfId="0" applyNumberFormat="1" applyFont="1" applyFill="1" applyAlignment="1">
      <alignment/>
    </xf>
    <xf numFmtId="42" fontId="12" fillId="3" borderId="0" xfId="0" applyNumberFormat="1" applyFont="1" applyFill="1" applyAlignment="1">
      <alignment/>
    </xf>
    <xf numFmtId="167" fontId="12" fillId="3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16</xdr:row>
      <xdr:rowOff>0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3124200" y="3609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oneCellAnchor>
    <xdr:from>
      <xdr:col>3</xdr:col>
      <xdr:colOff>352425</xdr:colOff>
      <xdr:row>33</xdr:row>
      <xdr:rowOff>0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3124200" y="72104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tabSelected="1" workbookViewId="0" topLeftCell="A1">
      <selection activeCell="I35" sqref="I35"/>
    </sheetView>
  </sheetViews>
  <sheetFormatPr defaultColWidth="9.140625" defaultRowHeight="15"/>
  <cols>
    <col min="1" max="1" width="10.8515625" style="0" customWidth="1"/>
    <col min="2" max="2" width="16.8515625" style="0" customWidth="1"/>
    <col min="3" max="3" width="13.8515625" style="0" customWidth="1"/>
    <col min="4" max="4" width="21.00390625" style="0" customWidth="1"/>
    <col min="5" max="5" width="12.7109375" style="0" customWidth="1"/>
    <col min="6" max="6" width="2.421875" style="0" customWidth="1"/>
    <col min="7" max="7" width="10.8515625" style="0" customWidth="1"/>
    <col min="8" max="8" width="14.28125" style="0" customWidth="1"/>
    <col min="9" max="9" width="18.00390625" style="0" customWidth="1"/>
    <col min="10" max="10" width="14.421875" style="0" customWidth="1"/>
    <col min="11" max="11" width="14.00390625" style="0" customWidth="1"/>
  </cols>
  <sheetData>
    <row r="1" spans="1:10" ht="35.25">
      <c r="A1" s="1" t="s">
        <v>0</v>
      </c>
      <c r="D1" s="2" t="s">
        <v>1</v>
      </c>
      <c r="J1" s="3"/>
    </row>
    <row r="2" spans="1:11" s="6" customFormat="1" ht="21.75" customHeight="1">
      <c r="A2" s="4" t="s">
        <v>2</v>
      </c>
      <c r="B2" s="5"/>
      <c r="C2" s="5"/>
      <c r="D2" s="5"/>
      <c r="G2" s="81"/>
      <c r="H2" s="82"/>
      <c r="I2" s="82"/>
      <c r="J2" s="82"/>
      <c r="K2" s="82"/>
    </row>
    <row r="3" spans="1:11" ht="19.5">
      <c r="A3" s="7" t="s">
        <v>3</v>
      </c>
      <c r="B3" s="8"/>
      <c r="C3" s="8"/>
      <c r="D3" s="8"/>
      <c r="E3" s="9">
        <v>1</v>
      </c>
      <c r="F3" s="10"/>
      <c r="G3" t="s">
        <v>4</v>
      </c>
      <c r="K3" s="11">
        <v>500</v>
      </c>
    </row>
    <row r="4" spans="1:11" ht="19.5">
      <c r="A4" s="7" t="s">
        <v>5</v>
      </c>
      <c r="B4" s="8"/>
      <c r="C4" s="8"/>
      <c r="D4" s="8"/>
      <c r="E4" s="9">
        <v>5</v>
      </c>
      <c r="F4" s="10"/>
      <c r="G4" s="7" t="s">
        <v>6</v>
      </c>
      <c r="K4" s="12">
        <v>2</v>
      </c>
    </row>
    <row r="5" spans="1:11" ht="19.5">
      <c r="A5" s="7" t="s">
        <v>7</v>
      </c>
      <c r="B5" s="8"/>
      <c r="C5" s="8"/>
      <c r="D5" s="8"/>
      <c r="E5" s="13">
        <v>50</v>
      </c>
      <c r="F5" s="10"/>
      <c r="G5" t="s">
        <v>8</v>
      </c>
      <c r="K5" s="14">
        <v>2</v>
      </c>
    </row>
    <row r="6" spans="1:6" ht="14.25" customHeight="1" thickBot="1">
      <c r="A6" s="7"/>
      <c r="B6" s="8"/>
      <c r="C6" s="8"/>
      <c r="D6" s="8"/>
      <c r="E6" s="15"/>
      <c r="F6" s="16"/>
    </row>
    <row r="7" spans="1:11" ht="19.5">
      <c r="A7" s="17" t="s">
        <v>9</v>
      </c>
      <c r="B7" s="18"/>
      <c r="C7" s="18"/>
      <c r="D7" s="19"/>
      <c r="E7" s="20"/>
      <c r="F7" s="21"/>
      <c r="G7" s="17" t="s">
        <v>10</v>
      </c>
      <c r="H7" s="18"/>
      <c r="I7" s="18"/>
      <c r="J7" s="18"/>
      <c r="K7" s="20"/>
    </row>
    <row r="8" spans="1:11" ht="15">
      <c r="A8" s="22"/>
      <c r="B8" s="21"/>
      <c r="C8" s="21"/>
      <c r="D8" s="21"/>
      <c r="E8" s="23"/>
      <c r="F8" s="21"/>
      <c r="G8" s="22"/>
      <c r="H8" s="21"/>
      <c r="I8" s="21"/>
      <c r="J8" s="21"/>
      <c r="K8" s="23"/>
    </row>
    <row r="9" spans="1:11" ht="15">
      <c r="A9" s="22" t="s">
        <v>11</v>
      </c>
      <c r="B9" s="21"/>
      <c r="C9" s="21"/>
      <c r="D9" s="21"/>
      <c r="E9" s="24">
        <v>5</v>
      </c>
      <c r="F9" s="21"/>
      <c r="G9" s="22" t="s">
        <v>12</v>
      </c>
      <c r="H9" s="21"/>
      <c r="I9" s="21"/>
      <c r="J9" s="21"/>
      <c r="K9" s="24">
        <v>500</v>
      </c>
    </row>
    <row r="10" spans="1:11" ht="15">
      <c r="A10" s="22" t="s">
        <v>13</v>
      </c>
      <c r="B10" s="21"/>
      <c r="C10" s="21"/>
      <c r="D10" s="21"/>
      <c r="E10" s="25">
        <v>200</v>
      </c>
      <c r="F10" s="26"/>
      <c r="G10" s="22" t="s">
        <v>14</v>
      </c>
      <c r="H10" s="21"/>
      <c r="I10" s="21"/>
      <c r="J10" s="21"/>
      <c r="K10" s="27">
        <v>0.95</v>
      </c>
    </row>
    <row r="11" spans="1:11" ht="15">
      <c r="A11" s="22" t="s">
        <v>15</v>
      </c>
      <c r="B11" s="21"/>
      <c r="C11" s="21"/>
      <c r="D11" s="21"/>
      <c r="E11" s="25">
        <v>40</v>
      </c>
      <c r="F11" s="26"/>
      <c r="G11" s="22" t="s">
        <v>16</v>
      </c>
      <c r="H11" s="21"/>
      <c r="I11" s="21"/>
      <c r="J11" s="21"/>
      <c r="K11" s="28">
        <v>20</v>
      </c>
    </row>
    <row r="12" spans="1:11" ht="15">
      <c r="A12" s="22" t="s">
        <v>17</v>
      </c>
      <c r="B12" s="21"/>
      <c r="C12" s="21"/>
      <c r="D12" s="21"/>
      <c r="E12" s="29">
        <v>0.5</v>
      </c>
      <c r="F12" s="30"/>
      <c r="G12" s="22" t="s">
        <v>18</v>
      </c>
      <c r="H12" s="21"/>
      <c r="I12" s="21"/>
      <c r="J12" s="21"/>
      <c r="K12" s="27">
        <v>0.15</v>
      </c>
    </row>
    <row r="13" spans="1:11" ht="15">
      <c r="A13" s="22"/>
      <c r="B13" s="21"/>
      <c r="C13" s="21"/>
      <c r="D13" s="21"/>
      <c r="E13" s="31"/>
      <c r="F13" s="30"/>
      <c r="G13" s="22"/>
      <c r="H13" s="21"/>
      <c r="I13" s="21"/>
      <c r="J13" s="21"/>
      <c r="K13" s="23"/>
    </row>
    <row r="14" spans="1:11" ht="15">
      <c r="A14" s="22"/>
      <c r="B14" s="21"/>
      <c r="C14" s="21"/>
      <c r="D14" s="21"/>
      <c r="E14" s="32"/>
      <c r="F14" s="30"/>
      <c r="G14" s="22" t="s">
        <v>19</v>
      </c>
      <c r="H14" s="21"/>
      <c r="I14" s="21"/>
      <c r="J14" s="21"/>
      <c r="K14" s="33"/>
    </row>
    <row r="15" spans="1:11" ht="15">
      <c r="A15" s="22" t="s">
        <v>20</v>
      </c>
      <c r="B15" s="21"/>
      <c r="C15" s="21"/>
      <c r="D15" s="21"/>
      <c r="E15" s="34">
        <f>SUM((60*E12)*E9)/60</f>
        <v>2.5</v>
      </c>
      <c r="F15" s="30"/>
      <c r="G15" s="22"/>
      <c r="H15" s="21" t="s">
        <v>21</v>
      </c>
      <c r="I15" s="21" t="s">
        <v>22</v>
      </c>
      <c r="J15" s="35" t="s">
        <v>23</v>
      </c>
      <c r="K15" s="33" t="s">
        <v>24</v>
      </c>
    </row>
    <row r="16" spans="1:11" ht="15">
      <c r="A16" s="22"/>
      <c r="B16" s="21"/>
      <c r="C16" s="21"/>
      <c r="D16" s="21"/>
      <c r="E16" s="32"/>
      <c r="F16" s="30"/>
      <c r="G16" s="22"/>
      <c r="H16" s="26">
        <f>SUM(K9*(1-K10)*K11)*E3</f>
        <v>500.00000000000045</v>
      </c>
      <c r="I16" s="26">
        <f>SUM(H16*E4)</f>
        <v>2500.0000000000023</v>
      </c>
      <c r="J16" s="36">
        <f>SUM(I16*4.3)</f>
        <v>10750.00000000001</v>
      </c>
      <c r="K16" s="37">
        <f>SUM(I16*E5)</f>
        <v>125000.00000000012</v>
      </c>
    </row>
    <row r="17" spans="1:11" ht="15">
      <c r="A17" s="38" t="s">
        <v>25</v>
      </c>
      <c r="B17" s="21"/>
      <c r="C17" s="21"/>
      <c r="D17" s="21"/>
      <c r="E17" s="23"/>
      <c r="F17" s="21"/>
      <c r="G17" s="22" t="s">
        <v>26</v>
      </c>
      <c r="H17" s="21"/>
      <c r="I17" s="21"/>
      <c r="J17" s="21"/>
      <c r="K17" s="39"/>
    </row>
    <row r="18" spans="1:11" ht="15">
      <c r="A18" s="22"/>
      <c r="B18" s="21" t="s">
        <v>21</v>
      </c>
      <c r="C18" s="21" t="s">
        <v>27</v>
      </c>
      <c r="D18" s="21" t="s">
        <v>23</v>
      </c>
      <c r="E18" s="23" t="s">
        <v>24</v>
      </c>
      <c r="F18" s="21"/>
      <c r="G18" s="22"/>
      <c r="H18" s="26">
        <f>SUM(H16*K12)</f>
        <v>75.00000000000007</v>
      </c>
      <c r="I18" s="26">
        <f>SUM(I16*K12)</f>
        <v>375.00000000000034</v>
      </c>
      <c r="J18" s="26">
        <f>SUM(J16*K12)</f>
        <v>1612.5000000000014</v>
      </c>
      <c r="K18" s="40">
        <f>SUM(K16*K12)</f>
        <v>18750.00000000002</v>
      </c>
    </row>
    <row r="19" spans="1:11" ht="15.75" thickBot="1">
      <c r="A19" s="22" t="s">
        <v>28</v>
      </c>
      <c r="B19" s="41">
        <f>SUM(E9*E12*E10)*E3</f>
        <v>500</v>
      </c>
      <c r="C19" s="41">
        <f>SUM(B19*E4)</f>
        <v>2500</v>
      </c>
      <c r="D19" s="41">
        <f>SUM(C19*4.3)</f>
        <v>10750</v>
      </c>
      <c r="E19" s="42">
        <f>SUM(C19*E5)</f>
        <v>125000</v>
      </c>
      <c r="F19" s="21"/>
      <c r="G19" s="43" t="s">
        <v>29</v>
      </c>
      <c r="H19" s="44"/>
      <c r="I19" s="44"/>
      <c r="J19" s="44"/>
      <c r="K19" s="45">
        <f>SUM(K18)</f>
        <v>18750.00000000002</v>
      </c>
    </row>
    <row r="20" spans="1:6" ht="15.75" thickBot="1">
      <c r="A20" s="46" t="s">
        <v>30</v>
      </c>
      <c r="B20" s="47">
        <f>SUM(E9*E12*E11*K5)</f>
        <v>200</v>
      </c>
      <c r="C20" s="47">
        <f>SUM(B20*E4)</f>
        <v>1000</v>
      </c>
      <c r="D20" s="47">
        <f>SUM(C20*4.3)</f>
        <v>4300</v>
      </c>
      <c r="E20" s="48">
        <f>SUM(C20*E5)</f>
        <v>50000</v>
      </c>
      <c r="F20" s="21"/>
    </row>
    <row r="21" spans="1:11" ht="19.5">
      <c r="A21" s="49" t="s">
        <v>31</v>
      </c>
      <c r="B21" s="50">
        <f>SUM(B19:B20)</f>
        <v>700</v>
      </c>
      <c r="C21" s="50">
        <f>SUM(C19:C20)</f>
        <v>3500</v>
      </c>
      <c r="D21" s="50">
        <f>SUM(D19:D20)</f>
        <v>15050</v>
      </c>
      <c r="E21" s="51">
        <f>SUM(E19:E20)</f>
        <v>175000</v>
      </c>
      <c r="F21" s="21"/>
      <c r="G21" s="17" t="s">
        <v>32</v>
      </c>
      <c r="H21" s="18"/>
      <c r="I21" s="18"/>
      <c r="J21" s="18"/>
      <c r="K21" s="20"/>
    </row>
    <row r="22" spans="1:11" ht="19.5">
      <c r="A22" s="52" t="s">
        <v>33</v>
      </c>
      <c r="B22" s="21"/>
      <c r="C22" s="21"/>
      <c r="D22" s="21"/>
      <c r="E22" s="53">
        <f>SUM(E21)</f>
        <v>175000</v>
      </c>
      <c r="F22" s="54"/>
      <c r="G22" s="55"/>
      <c r="H22" s="21" t="s">
        <v>21</v>
      </c>
      <c r="I22" s="21" t="s">
        <v>22</v>
      </c>
      <c r="J22" s="21" t="s">
        <v>23</v>
      </c>
      <c r="K22" s="23" t="s">
        <v>24</v>
      </c>
    </row>
    <row r="23" spans="1:11" ht="15.75" thickBot="1">
      <c r="A23" s="52" t="s">
        <v>34</v>
      </c>
      <c r="B23" s="21"/>
      <c r="C23" s="21"/>
      <c r="D23" s="21"/>
      <c r="E23" s="53">
        <f>SUM(E22*K4)</f>
        <v>350000</v>
      </c>
      <c r="F23" s="56"/>
      <c r="G23" s="57"/>
      <c r="H23" s="58">
        <f>SUM(K3*E15)</f>
        <v>1250</v>
      </c>
      <c r="I23" s="58">
        <f>SUM(H23*E4)</f>
        <v>6250</v>
      </c>
      <c r="J23" s="58">
        <f>SUM(I23*4.3)</f>
        <v>26875</v>
      </c>
      <c r="K23" s="59">
        <f>SUM(I23*E5)</f>
        <v>312500</v>
      </c>
    </row>
    <row r="24" spans="1:6" ht="15.75" thickBot="1">
      <c r="A24" s="60" t="s">
        <v>35</v>
      </c>
      <c r="B24" s="21"/>
      <c r="C24" s="21"/>
      <c r="D24" s="21"/>
      <c r="E24" s="23"/>
      <c r="F24" s="56"/>
    </row>
    <row r="25" spans="1:11" ht="20.25" thickBot="1">
      <c r="A25" s="52" t="s">
        <v>36</v>
      </c>
      <c r="B25" s="61">
        <f>SUM(E15*E3)</f>
        <v>2.5</v>
      </c>
      <c r="C25" s="61">
        <f>SUM(E15*E4)</f>
        <v>12.5</v>
      </c>
      <c r="D25" s="61">
        <f>SUM(C25*4.3)</f>
        <v>53.75</v>
      </c>
      <c r="E25" s="34">
        <f>SUM(C25*E5)</f>
        <v>625</v>
      </c>
      <c r="F25" s="56"/>
      <c r="G25" s="17" t="s">
        <v>47</v>
      </c>
      <c r="H25" s="18"/>
      <c r="I25" s="18"/>
      <c r="J25" s="18"/>
      <c r="K25" s="20"/>
    </row>
    <row r="26" spans="1:11" ht="15.75" thickBot="1">
      <c r="A26" s="52" t="s">
        <v>37</v>
      </c>
      <c r="B26" s="61">
        <f>SUM(B25*K4)</f>
        <v>5</v>
      </c>
      <c r="C26" s="61">
        <f>SUM(B26*E4)</f>
        <v>25</v>
      </c>
      <c r="D26" s="61">
        <f>SUM(C26*4.3)</f>
        <v>107.5</v>
      </c>
      <c r="E26" s="34">
        <f>SUM(C26*E5)</f>
        <v>1250</v>
      </c>
      <c r="F26" s="21"/>
      <c r="G26" s="38" t="s">
        <v>38</v>
      </c>
      <c r="H26" s="54"/>
      <c r="I26" s="54"/>
      <c r="J26" s="54"/>
      <c r="K26" s="62">
        <v>0.3</v>
      </c>
    </row>
    <row r="27" spans="1:11" ht="15.75" thickBot="1">
      <c r="A27" s="63" t="s">
        <v>39</v>
      </c>
      <c r="B27" s="64"/>
      <c r="C27" s="65"/>
      <c r="D27" s="65"/>
      <c r="E27" s="66">
        <f>SUM(F23/E25)</f>
        <v>0</v>
      </c>
      <c r="F27" s="21"/>
      <c r="G27" s="43" t="s">
        <v>40</v>
      </c>
      <c r="H27" s="44"/>
      <c r="I27" s="44"/>
      <c r="J27" s="44"/>
      <c r="K27" s="62">
        <v>0.3</v>
      </c>
    </row>
    <row r="28" spans="1:6" ht="15">
      <c r="A28" s="67"/>
      <c r="B28" s="61"/>
      <c r="C28" s="68"/>
      <c r="D28" s="68"/>
      <c r="E28" s="68"/>
      <c r="F28" s="21"/>
    </row>
    <row r="29" spans="1:11" ht="15">
      <c r="A29" s="69" t="s">
        <v>41</v>
      </c>
      <c r="B29" s="69"/>
      <c r="C29" s="69"/>
      <c r="D29" s="69"/>
      <c r="E29" s="70">
        <f>SUM(E23*K26)</f>
        <v>105000</v>
      </c>
      <c r="G29" s="69" t="s">
        <v>49</v>
      </c>
      <c r="K29" s="71">
        <v>10000</v>
      </c>
    </row>
    <row r="30" spans="1:11" ht="15">
      <c r="A30" s="69" t="s">
        <v>42</v>
      </c>
      <c r="B30" s="69"/>
      <c r="C30" s="69"/>
      <c r="D30" s="69"/>
      <c r="E30" s="72">
        <f>SUM(K19*K27)</f>
        <v>5625.0000000000055</v>
      </c>
      <c r="F30" s="21"/>
      <c r="G30" s="73" t="s">
        <v>43</v>
      </c>
      <c r="K30" s="74">
        <f>SUM(K29/(I33/52))</f>
        <v>2.54434250764526</v>
      </c>
    </row>
    <row r="31" spans="1:6" ht="15">
      <c r="A31" s="69" t="s">
        <v>44</v>
      </c>
      <c r="B31" s="69"/>
      <c r="C31" s="69"/>
      <c r="D31" s="69"/>
      <c r="E31" s="72">
        <f>SUM(K23*K26)</f>
        <v>93750</v>
      </c>
      <c r="F31" s="21"/>
    </row>
    <row r="32" spans="1:11" ht="15">
      <c r="A32" s="69"/>
      <c r="B32" s="69"/>
      <c r="C32" s="69"/>
      <c r="D32" s="69"/>
      <c r="E32" s="75"/>
      <c r="F32" s="21"/>
      <c r="I32" s="76" t="s">
        <v>45</v>
      </c>
      <c r="K32" s="76" t="s">
        <v>46</v>
      </c>
    </row>
    <row r="33" spans="1:11" ht="24.75">
      <c r="A33" s="77" t="s">
        <v>48</v>
      </c>
      <c r="B33" s="69"/>
      <c r="C33" s="69"/>
      <c r="D33" s="69"/>
      <c r="E33" s="78"/>
      <c r="F33" s="78"/>
      <c r="G33" s="78"/>
      <c r="H33" s="78"/>
      <c r="I33" s="79">
        <f>SUM(E29:E31)</f>
        <v>204375</v>
      </c>
      <c r="K33" s="80">
        <f>SUM(K30)</f>
        <v>2.54434250764526</v>
      </c>
    </row>
  </sheetData>
  <sheetProtection/>
  <printOptions/>
  <pageMargins left="0" right="0" top="0.25" bottom="0.2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 Farlow</dc:creator>
  <cp:keywords/>
  <dc:description/>
  <cp:lastModifiedBy>Douglas Farlow</cp:lastModifiedBy>
  <dcterms:created xsi:type="dcterms:W3CDTF">2008-11-09T23:40:19Z</dcterms:created>
  <dcterms:modified xsi:type="dcterms:W3CDTF">2010-09-28T22:59:48Z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